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ransformativems-my.sharepoint.com/personal/jeff_transformativems_com/Documents/Documents/"/>
    </mc:Choice>
  </mc:AlternateContent>
  <xr:revisionPtr revIDLastSave="182" documentId="8_{ECF02AF0-7F33-4B13-B969-6D24D0523155}" xr6:coauthVersionLast="47" xr6:coauthVersionMax="47" xr10:uidLastSave="{6A7F393D-EF2F-4965-843D-D2AEDE5E742C}"/>
  <bookViews>
    <workbookView xWindow="-17230" yWindow="980" windowWidth="14400" windowHeight="7730" xr2:uid="{49CF856D-0B3F-4BC8-AAF7-50C408746795}"/>
  </bookViews>
  <sheets>
    <sheet name="Rates" sheetId="1" r:id="rId1"/>
    <sheet name="Overheads" sheetId="2" r:id="rId2"/>
    <sheet name="Salaries" sheetId="3" r:id="rId3"/>
  </sheets>
  <definedNames>
    <definedName name="FEE">Overheads!$B$3</definedName>
    <definedName name="GA">Overheads!$B$2</definedName>
    <definedName name="LABORFEE">Overheads!$B$3</definedName>
    <definedName name="MATERIALFEE">Overheads!$B$4</definedName>
    <definedName name="OH">Overheads!$B$1</definedName>
    <definedName name="TRAVELFEE">Overheads!$B$5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H17" i="1" s="1"/>
  <c r="F16" i="1"/>
  <c r="H16" i="1" s="1"/>
  <c r="G13" i="1"/>
  <c r="G14" i="1"/>
  <c r="G15" i="1"/>
  <c r="G12" i="1"/>
  <c r="F13" i="1"/>
  <c r="F14" i="1"/>
  <c r="F15" i="1"/>
  <c r="F12" i="1"/>
  <c r="H15" i="1"/>
  <c r="H14" i="1"/>
  <c r="H13" i="1"/>
  <c r="H12" i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D5" i="1"/>
  <c r="F5" i="1" s="1"/>
  <c r="D4" i="1"/>
  <c r="F4" i="1" s="1"/>
  <c r="D2" i="1"/>
  <c r="F2" i="1" s="1"/>
  <c r="G2" i="1" s="1"/>
  <c r="D3" i="3"/>
  <c r="E3" i="3"/>
  <c r="D4" i="3"/>
  <c r="E4" i="3"/>
  <c r="D5" i="3"/>
  <c r="E5" i="3"/>
  <c r="C3" i="3"/>
  <c r="C4" i="3"/>
  <c r="C5" i="3"/>
  <c r="C2" i="3"/>
  <c r="D2" i="3" s="1"/>
  <c r="E2" i="3" s="1"/>
  <c r="H4" i="1" l="1"/>
  <c r="G4" i="1"/>
  <c r="G5" i="1"/>
  <c r="H5" i="1"/>
  <c r="H7" i="1"/>
  <c r="G7" i="1"/>
  <c r="H8" i="1"/>
  <c r="G8" i="1"/>
  <c r="H6" i="1"/>
  <c r="G6" i="1"/>
  <c r="G10" i="1"/>
  <c r="H10" i="1"/>
  <c r="H9" i="1"/>
  <c r="G9" i="1"/>
  <c r="H11" i="1"/>
  <c r="G11" i="1"/>
  <c r="D3" i="1"/>
  <c r="F3" i="1" s="1"/>
  <c r="G17" i="1"/>
  <c r="G16" i="1"/>
  <c r="H2" i="1"/>
  <c r="H3" i="1" l="1"/>
  <c r="G3" i="1"/>
</calcChain>
</file>

<file path=xl/sharedStrings.xml><?xml version="1.0" encoding="utf-8"?>
<sst xmlns="http://schemas.openxmlformats.org/spreadsheetml/2006/main" count="55" uniqueCount="34">
  <si>
    <t>Code</t>
  </si>
  <si>
    <t>RateA</t>
  </si>
  <si>
    <t>RateB</t>
  </si>
  <si>
    <t>RateC</t>
  </si>
  <si>
    <t>RateD</t>
  </si>
  <si>
    <t>RateE</t>
  </si>
  <si>
    <t>EffectiveDate</t>
  </si>
  <si>
    <t>SCH4</t>
  </si>
  <si>
    <t>ENG3</t>
  </si>
  <si>
    <t>FIN2</t>
  </si>
  <si>
    <t>PGM1</t>
  </si>
  <si>
    <t>OH</t>
  </si>
  <si>
    <t>GA</t>
  </si>
  <si>
    <t>ResourceCode</t>
  </si>
  <si>
    <t>2025</t>
  </si>
  <si>
    <t>2026</t>
  </si>
  <si>
    <t>2027</t>
  </si>
  <si>
    <t>2028</t>
  </si>
  <si>
    <t>Id</t>
  </si>
  <si>
    <t>Name</t>
  </si>
  <si>
    <t>Jeff</t>
  </si>
  <si>
    <t>Eric</t>
  </si>
  <si>
    <t>Sally</t>
  </si>
  <si>
    <t>Bob</t>
  </si>
  <si>
    <t>Ned</t>
  </si>
  <si>
    <t>HW</t>
  </si>
  <si>
    <t>Hardware</t>
  </si>
  <si>
    <t>SW</t>
  </si>
  <si>
    <t>Software</t>
  </si>
  <si>
    <t>LABORFEE</t>
  </si>
  <si>
    <t>MATERIALFEE</t>
  </si>
  <si>
    <t>TRAVELFEE</t>
  </si>
  <si>
    <t>TVL</t>
  </si>
  <si>
    <t>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</si>
</sst>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0000_);_(* \(#,##0.000000\);_(* &quot;-&quot;??_);_(@_)"/>
    <numFmt numFmtId="165" formatCode="0.00000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 applyAlignment="1">
      <alignment vertical="center" wrapText="1"/>
    </xf>
    <xf numFmtId="164" fontId="0" fillId="0" borderId="0" xfId="1" applyNumberFormat="1" applyFont="1"/>
    <xf numFmtId="9" fontId="0" fillId="0" borderId="0" xfId="0" applyNumberFormat="1"/>
    <xf numFmtId="14" fontId="0" fillId="0" borderId="0" xfId="0" applyNumberFormat="1"/>
    <xf numFmtId="165" fontId="0" fillId="0" borderId="0" xfId="1" applyNumberFormat="1" applyFont="1"/>
    <xf numFmtId="0" fontId="2" fillId="2" borderId="0" xfId="0" applyFont="1" applyFill="1" applyAlignment="1">
      <alignment vertical="center" wrapText="1"/>
    </xf>
  </cellXfs>
  <cellStyles count="2">
    <cellStyle name="Comma" xfId="1" builtinId="3"/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B1BBCC"/>
        </left>
        <right style="thin">
          <color rgb="FFB1BBCC"/>
        </right>
        <top style="thin">
          <color rgb="FFB1BBCC"/>
        </top>
        <bottom style="thin">
          <color rgb="FFB1BBCC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62FA61-998D-4BAE-9B0B-B1752D3BDC45}" name="SalaryDataTable" displayName="SalaryDataTable" ref="A1:E5" totalsRowShown="0">
  <autoFilter ref="A1:E5" xr:uid="{BB62FA61-998D-4BAE-9B0B-B1752D3BDC45}"/>
  <tableColumns count="5">
    <tableColumn id="1" xr3:uid="{36D2335B-03C5-4248-9A9C-ECCDD198418E}" name="ResourceCode" dataDxfId="0"/>
    <tableColumn id="2" xr3:uid="{099587E2-E7BD-49A3-8BBD-54E9404FDDEA}" name="2025"/>
    <tableColumn id="3" xr3:uid="{C4EE3E22-5826-4FBF-A9E5-60310A27EE6D}" name="2026">
      <calculatedColumnFormula>B2*(1.025)</calculatedColumnFormula>
    </tableColumn>
    <tableColumn id="4" xr3:uid="{0D2A255F-9B8C-4EF7-A8AD-E073858AD9D4}" name="2027">
      <calculatedColumnFormula>C2*(1.025)</calculatedColumnFormula>
    </tableColumn>
    <tableColumn id="5" xr3:uid="{EF270A8C-9A8A-4143-B661-D45F46F2210F}" name="2028">
      <calculatedColumnFormula>D2*(1.025)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49151-54A5-4673-A391-6196103E984B}">
  <dimension ref="A1:I17"/>
  <sheetViews>
    <sheetView tabSelected="1" workbookViewId="0">
      <selection activeCell="F16" sqref="F16:F17"/>
    </sheetView>
  </sheetViews>
  <sheetFormatPr defaultRowHeight="14.25" x14ac:dyDescent="0.45"/>
  <cols>
    <col min="4" max="6" width="15.06640625" style="2" bestFit="1" customWidth="1"/>
    <col min="7" max="7" width="15" style="2" customWidth="1"/>
    <col min="8" max="8" width="9.46484375" style="2" bestFit="1" customWidth="1"/>
    <col min="9" max="9" width="9.06640625" style="4"/>
  </cols>
  <sheetData>
    <row r="1" spans="1:9" x14ac:dyDescent="0.45">
      <c r="A1" t="s">
        <v>18</v>
      </c>
      <c r="B1" t="s">
        <v>0</v>
      </c>
      <c r="C1" t="s">
        <v>19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4" t="s">
        <v>6</v>
      </c>
    </row>
    <row r="2" spans="1:9" x14ac:dyDescent="0.45">
      <c r="A2">
        <v>1</v>
      </c>
      <c r="B2" s="1" t="s">
        <v>7</v>
      </c>
      <c r="C2" s="6" t="s">
        <v>20</v>
      </c>
      <c r="D2" s="5">
        <f>_xlfn.XLOOKUP($B2,SalaryDataTable[ResourceCode],SalaryDataTable[2025])/2080</f>
        <v>52.884615384615387</v>
      </c>
      <c r="E2" s="5">
        <v>0</v>
      </c>
      <c r="F2" s="5">
        <f t="shared" ref="F2:F11" si="0">$D2*(1+OH)*(1+GA)</f>
        <v>79.961538461538467</v>
      </c>
      <c r="G2" s="5">
        <f t="shared" ref="G2:G11" si="1">$F2*(1+LABORFEE)</f>
        <v>87.957692307692326</v>
      </c>
      <c r="H2" s="5">
        <f t="shared" ref="H2:H11" si="2">F2*LABORFEE</f>
        <v>7.9961538461538471</v>
      </c>
      <c r="I2" s="4">
        <v>45658</v>
      </c>
    </row>
    <row r="3" spans="1:9" x14ac:dyDescent="0.45">
      <c r="A3">
        <v>1</v>
      </c>
      <c r="B3" s="1" t="s">
        <v>7</v>
      </c>
      <c r="C3" s="6" t="s">
        <v>20</v>
      </c>
      <c r="D3" s="5">
        <f>_xlfn.XLOOKUP($B3,SalaryDataTable[ResourceCode],SalaryDataTable[2026])/2080</f>
        <v>54.206730769230759</v>
      </c>
      <c r="E3" s="5">
        <v>0</v>
      </c>
      <c r="F3" s="5">
        <f t="shared" si="0"/>
        <v>81.960576923076928</v>
      </c>
      <c r="G3" s="5">
        <f t="shared" si="1"/>
        <v>90.156634615384633</v>
      </c>
      <c r="H3" s="5">
        <f t="shared" si="2"/>
        <v>8.1960576923076935</v>
      </c>
      <c r="I3" s="4">
        <v>46023</v>
      </c>
    </row>
    <row r="4" spans="1:9" x14ac:dyDescent="0.45">
      <c r="A4">
        <v>2</v>
      </c>
      <c r="B4" s="1" t="s">
        <v>7</v>
      </c>
      <c r="C4" s="6" t="s">
        <v>21</v>
      </c>
      <c r="D4" s="5">
        <f>_xlfn.XLOOKUP($B4,SalaryDataTable[ResourceCode],SalaryDataTable[2025])/2080</f>
        <v>52.884615384615387</v>
      </c>
      <c r="E4" s="5">
        <v>0</v>
      </c>
      <c r="F4" s="5">
        <f t="shared" si="0"/>
        <v>79.961538461538467</v>
      </c>
      <c r="G4" s="5">
        <f t="shared" si="1"/>
        <v>87.957692307692326</v>
      </c>
      <c r="H4" s="5">
        <f t="shared" si="2"/>
        <v>7.9961538461538471</v>
      </c>
      <c r="I4" s="4">
        <v>45658</v>
      </c>
    </row>
    <row r="5" spans="1:9" x14ac:dyDescent="0.45">
      <c r="A5">
        <v>2</v>
      </c>
      <c r="B5" s="1" t="s">
        <v>7</v>
      </c>
      <c r="C5" s="6" t="s">
        <v>21</v>
      </c>
      <c r="D5" s="5">
        <f>_xlfn.XLOOKUP($B5,SalaryDataTable[ResourceCode],SalaryDataTable[2026])/2080</f>
        <v>54.206730769230759</v>
      </c>
      <c r="E5" s="5">
        <v>0</v>
      </c>
      <c r="F5" s="5">
        <f t="shared" si="0"/>
        <v>81.960576923076928</v>
      </c>
      <c r="G5" s="5">
        <f t="shared" si="1"/>
        <v>90.156634615384633</v>
      </c>
      <c r="H5" s="5">
        <f t="shared" si="2"/>
        <v>8.1960576923076935</v>
      </c>
      <c r="I5" s="4">
        <v>46023</v>
      </c>
    </row>
    <row r="6" spans="1:9" x14ac:dyDescent="0.45">
      <c r="A6">
        <v>3</v>
      </c>
      <c r="B6" t="s">
        <v>8</v>
      </c>
      <c r="C6" t="s">
        <v>22</v>
      </c>
      <c r="D6" s="5">
        <f>_xlfn.XLOOKUP($B6,SalaryDataTable[ResourceCode],SalaryDataTable[2025])/2080</f>
        <v>57.692307692307693</v>
      </c>
      <c r="E6" s="5">
        <v>0</v>
      </c>
      <c r="F6" s="5">
        <f t="shared" si="0"/>
        <v>87.230769230769241</v>
      </c>
      <c r="G6" s="5">
        <f t="shared" si="1"/>
        <v>95.953846153846172</v>
      </c>
      <c r="H6" s="5">
        <f t="shared" si="2"/>
        <v>8.7230769230769241</v>
      </c>
      <c r="I6" s="4">
        <v>45658</v>
      </c>
    </row>
    <row r="7" spans="1:9" x14ac:dyDescent="0.45">
      <c r="A7">
        <v>3</v>
      </c>
      <c r="B7" t="s">
        <v>8</v>
      </c>
      <c r="C7" t="s">
        <v>22</v>
      </c>
      <c r="D7" s="5">
        <f>_xlfn.XLOOKUP($B7,SalaryDataTable[ResourceCode],SalaryDataTable[2026])/2080</f>
        <v>59.13461538461538</v>
      </c>
      <c r="E7" s="5">
        <v>0</v>
      </c>
      <c r="F7" s="5">
        <f t="shared" si="0"/>
        <v>89.41153846153847</v>
      </c>
      <c r="G7" s="5">
        <f t="shared" si="1"/>
        <v>98.352692307692323</v>
      </c>
      <c r="H7" s="5">
        <f t="shared" si="2"/>
        <v>8.9411538461538473</v>
      </c>
      <c r="I7" s="4">
        <v>46023</v>
      </c>
    </row>
    <row r="8" spans="1:9" x14ac:dyDescent="0.45">
      <c r="A8">
        <v>4</v>
      </c>
      <c r="B8" t="s">
        <v>9</v>
      </c>
      <c r="C8" t="s">
        <v>23</v>
      </c>
      <c r="D8" s="5">
        <f>_xlfn.XLOOKUP($B8,SalaryDataTable[ResourceCode],SalaryDataTable[2025])/2080</f>
        <v>38.46153846153846</v>
      </c>
      <c r="E8" s="5">
        <v>0</v>
      </c>
      <c r="F8" s="5">
        <f t="shared" si="0"/>
        <v>58.15384615384616</v>
      </c>
      <c r="G8" s="5">
        <f t="shared" si="1"/>
        <v>63.969230769230784</v>
      </c>
      <c r="H8" s="5">
        <f t="shared" si="2"/>
        <v>5.815384615384616</v>
      </c>
      <c r="I8" s="4">
        <v>45658</v>
      </c>
    </row>
    <row r="9" spans="1:9" x14ac:dyDescent="0.45">
      <c r="A9">
        <v>4</v>
      </c>
      <c r="B9" t="s">
        <v>9</v>
      </c>
      <c r="C9" t="s">
        <v>23</v>
      </c>
      <c r="D9" s="5">
        <f>_xlfn.XLOOKUP($B9,SalaryDataTable[ResourceCode],SalaryDataTable[2026])/2080</f>
        <v>39.42307692307692</v>
      </c>
      <c r="E9" s="5">
        <v>0</v>
      </c>
      <c r="F9" s="5">
        <f t="shared" si="0"/>
        <v>59.607692307692311</v>
      </c>
      <c r="G9" s="5">
        <f t="shared" si="1"/>
        <v>65.568461538461548</v>
      </c>
      <c r="H9" s="5">
        <f t="shared" si="2"/>
        <v>5.9607692307692313</v>
      </c>
      <c r="I9" s="4">
        <v>46023</v>
      </c>
    </row>
    <row r="10" spans="1:9" x14ac:dyDescent="0.45">
      <c r="A10">
        <v>5</v>
      </c>
      <c r="B10" t="s">
        <v>10</v>
      </c>
      <c r="C10" t="s">
        <v>24</v>
      </c>
      <c r="D10" s="5">
        <f>_xlfn.XLOOKUP($B10,SalaryDataTable[ResourceCode],SalaryDataTable[2025])/2080</f>
        <v>45.67307692307692</v>
      </c>
      <c r="E10" s="5">
        <v>0</v>
      </c>
      <c r="F10" s="5">
        <f t="shared" si="0"/>
        <v>69.057692307692321</v>
      </c>
      <c r="G10" s="5">
        <f t="shared" si="1"/>
        <v>75.963461538461559</v>
      </c>
      <c r="H10" s="5">
        <f t="shared" si="2"/>
        <v>6.9057692307692324</v>
      </c>
      <c r="I10" s="4">
        <v>45658</v>
      </c>
    </row>
    <row r="11" spans="1:9" x14ac:dyDescent="0.45">
      <c r="A11">
        <v>5</v>
      </c>
      <c r="B11" t="s">
        <v>10</v>
      </c>
      <c r="C11" t="s">
        <v>24</v>
      </c>
      <c r="D11" s="5">
        <f>_xlfn.XLOOKUP($B11,SalaryDataTable[ResourceCode],SalaryDataTable[2026])/2080</f>
        <v>46.81490384615384</v>
      </c>
      <c r="E11" s="5">
        <v>0</v>
      </c>
      <c r="F11" s="5">
        <f t="shared" si="0"/>
        <v>70.784134615384616</v>
      </c>
      <c r="G11" s="5">
        <f t="shared" si="1"/>
        <v>77.86254807692309</v>
      </c>
      <c r="H11" s="5">
        <f t="shared" si="2"/>
        <v>7.078413461538462</v>
      </c>
      <c r="I11" s="4">
        <v>46023</v>
      </c>
    </row>
    <row r="12" spans="1:9" x14ac:dyDescent="0.45">
      <c r="A12">
        <v>6</v>
      </c>
      <c r="B12" t="s">
        <v>27</v>
      </c>
      <c r="C12" t="s">
        <v>28</v>
      </c>
      <c r="D12" s="2">
        <v>0</v>
      </c>
      <c r="E12" s="2">
        <v>1</v>
      </c>
      <c r="F12" s="5">
        <f t="shared" ref="F12:F15" si="3">$E12*(1+GA)</f>
        <v>1.1200000000000001</v>
      </c>
      <c r="G12" s="5">
        <f>$F12*(1+MATERIALFEE)</f>
        <v>1.1760000000000002</v>
      </c>
      <c r="H12" s="5">
        <f>F12*MATERIALFEE</f>
        <v>5.6000000000000008E-2</v>
      </c>
      <c r="I12" s="4">
        <v>45658</v>
      </c>
    </row>
    <row r="13" spans="1:9" x14ac:dyDescent="0.45">
      <c r="A13">
        <v>6</v>
      </c>
      <c r="B13" t="s">
        <v>27</v>
      </c>
      <c r="C13" t="s">
        <v>28</v>
      </c>
      <c r="D13" s="2">
        <v>0</v>
      </c>
      <c r="E13" s="2">
        <v>1</v>
      </c>
      <c r="F13" s="5">
        <f t="shared" si="3"/>
        <v>1.1200000000000001</v>
      </c>
      <c r="G13" s="5">
        <f>$F13*(1+MATERIALFEE)</f>
        <v>1.1760000000000002</v>
      </c>
      <c r="H13" s="5">
        <f>F13*MATERIALFEE</f>
        <v>5.6000000000000008E-2</v>
      </c>
      <c r="I13" s="4">
        <v>46023</v>
      </c>
    </row>
    <row r="14" spans="1:9" x14ac:dyDescent="0.45">
      <c r="A14">
        <v>7</v>
      </c>
      <c r="B14" t="s">
        <v>25</v>
      </c>
      <c r="C14" t="s">
        <v>26</v>
      </c>
      <c r="D14" s="2">
        <v>0</v>
      </c>
      <c r="E14" s="2">
        <v>1</v>
      </c>
      <c r="F14" s="5">
        <f t="shared" si="3"/>
        <v>1.1200000000000001</v>
      </c>
      <c r="G14" s="5">
        <f>$F14*(1+MATERIALFEE)</f>
        <v>1.1760000000000002</v>
      </c>
      <c r="H14" s="5">
        <f>F14*MATERIALFEE</f>
        <v>5.6000000000000008E-2</v>
      </c>
      <c r="I14" s="4">
        <v>45658</v>
      </c>
    </row>
    <row r="15" spans="1:9" x14ac:dyDescent="0.45">
      <c r="A15">
        <v>7</v>
      </c>
      <c r="B15" t="s">
        <v>25</v>
      </c>
      <c r="C15" t="s">
        <v>26</v>
      </c>
      <c r="D15" s="2">
        <v>0</v>
      </c>
      <c r="E15" s="2">
        <v>1</v>
      </c>
      <c r="F15" s="5">
        <f t="shared" si="3"/>
        <v>1.1200000000000001</v>
      </c>
      <c r="G15" s="5">
        <f>$F15*(1+MATERIALFEE)</f>
        <v>1.1760000000000002</v>
      </c>
      <c r="H15" s="5">
        <f>F15*MATERIALFEE</f>
        <v>5.6000000000000008E-2</v>
      </c>
      <c r="I15" s="4">
        <v>46023</v>
      </c>
    </row>
    <row r="16" spans="1:9" x14ac:dyDescent="0.45">
      <c r="A16">
        <v>8</v>
      </c>
      <c r="B16" t="s">
        <v>32</v>
      </c>
      <c r="C16" t="s">
        <v>33</v>
      </c>
      <c r="D16" s="2">
        <v>0</v>
      </c>
      <c r="E16" s="2">
        <v>0</v>
      </c>
      <c r="F16" s="5">
        <f>(1+GA)</f>
        <v>1.1200000000000001</v>
      </c>
      <c r="G16" s="5">
        <f>$F16*(1+TRAVELFEE)</f>
        <v>1.1200000000000001</v>
      </c>
      <c r="H16" s="5">
        <f>F16*TRAVELFEE</f>
        <v>0</v>
      </c>
      <c r="I16" s="4">
        <v>45658</v>
      </c>
    </row>
    <row r="17" spans="1:9" x14ac:dyDescent="0.45">
      <c r="A17">
        <v>8</v>
      </c>
      <c r="B17" t="s">
        <v>32</v>
      </c>
      <c r="C17" t="s">
        <v>33</v>
      </c>
      <c r="D17" s="2">
        <v>0</v>
      </c>
      <c r="E17" s="2">
        <v>0</v>
      </c>
      <c r="F17" s="5">
        <f>(1+GA)</f>
        <v>1.1200000000000001</v>
      </c>
      <c r="G17" s="5">
        <f>$F17*(1+TRAVELFEE)</f>
        <v>1.1200000000000001</v>
      </c>
      <c r="H17" s="5">
        <f>F17*TRAVELFEE</f>
        <v>0</v>
      </c>
      <c r="I17" s="4">
        <v>46023</v>
      </c>
    </row>
  </sheetData>
  <phoneticPr fontId="3" type="noConversion"/>
  <pageMargins left="0.7" right="0.7" top="0.75" bottom="0.75" header="0.3" footer="0.3"/>
  <pageSetup orientation="portrait" horizontalDpi="0" verticalDpi="0" r:id="rId1"/>
  <ignoredErrors>
    <ignoredError sqref="D9 D7 D5 D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E2226-8CF2-48E8-B872-3E5CD9B346A2}">
  <dimension ref="A1:B5"/>
  <sheetViews>
    <sheetView workbookViewId="0">
      <selection activeCell="B6" sqref="B6"/>
    </sheetView>
  </sheetViews>
  <sheetFormatPr defaultRowHeight="14.25" x14ac:dyDescent="0.45"/>
  <cols>
    <col min="1" max="1" width="11.53125" bestFit="1" customWidth="1"/>
  </cols>
  <sheetData>
    <row r="1" spans="1:2" x14ac:dyDescent="0.45">
      <c r="A1" t="s">
        <v>11</v>
      </c>
      <c r="B1" s="3">
        <v>0.35</v>
      </c>
    </row>
    <row r="2" spans="1:2" x14ac:dyDescent="0.45">
      <c r="A2" t="s">
        <v>12</v>
      </c>
      <c r="B2" s="3">
        <v>0.12</v>
      </c>
    </row>
    <row r="3" spans="1:2" x14ac:dyDescent="0.45">
      <c r="A3" t="s">
        <v>29</v>
      </c>
      <c r="B3" s="3">
        <v>0.1</v>
      </c>
    </row>
    <row r="4" spans="1:2" x14ac:dyDescent="0.45">
      <c r="A4" t="s">
        <v>30</v>
      </c>
      <c r="B4" s="3">
        <v>0.05</v>
      </c>
    </row>
    <row r="5" spans="1:2" x14ac:dyDescent="0.45">
      <c r="A5" t="s">
        <v>31</v>
      </c>
      <c r="B5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8F82B-46BA-42C8-9B41-624CFE1DA8BD}">
  <dimension ref="A1:E5"/>
  <sheetViews>
    <sheetView workbookViewId="0">
      <selection activeCell="B3" sqref="B3"/>
    </sheetView>
  </sheetViews>
  <sheetFormatPr defaultRowHeight="14.25" x14ac:dyDescent="0.45"/>
  <cols>
    <col min="1" max="1" width="14.3984375" customWidth="1"/>
  </cols>
  <sheetData>
    <row r="1" spans="1:5" x14ac:dyDescent="0.45">
      <c r="A1" t="s">
        <v>13</v>
      </c>
      <c r="B1" t="s">
        <v>14</v>
      </c>
      <c r="C1" t="s">
        <v>15</v>
      </c>
      <c r="D1" t="s">
        <v>16</v>
      </c>
      <c r="E1" t="s">
        <v>17</v>
      </c>
    </row>
    <row r="2" spans="1:5" x14ac:dyDescent="0.45">
      <c r="A2" s="1" t="s">
        <v>7</v>
      </c>
      <c r="B2">
        <v>110000</v>
      </c>
      <c r="C2">
        <f>B2*(1.025)</f>
        <v>112749.99999999999</v>
      </c>
      <c r="D2">
        <f t="shared" ref="D2:E2" si="0">C2*(1.025)</f>
        <v>115568.74999999997</v>
      </c>
      <c r="E2">
        <f t="shared" si="0"/>
        <v>118457.96874999996</v>
      </c>
    </row>
    <row r="3" spans="1:5" x14ac:dyDescent="0.45">
      <c r="A3" s="1" t="s">
        <v>8</v>
      </c>
      <c r="B3">
        <v>120000</v>
      </c>
      <c r="C3">
        <f t="shared" ref="C3:E5" si="1">B3*(1.025)</f>
        <v>122999.99999999999</v>
      </c>
      <c r="D3">
        <f t="shared" si="1"/>
        <v>126074.99999999997</v>
      </c>
      <c r="E3">
        <f t="shared" si="1"/>
        <v>129226.87499999996</v>
      </c>
    </row>
    <row r="4" spans="1:5" x14ac:dyDescent="0.45">
      <c r="A4" s="1" t="s">
        <v>9</v>
      </c>
      <c r="B4">
        <v>80000</v>
      </c>
      <c r="C4">
        <f t="shared" si="1"/>
        <v>82000</v>
      </c>
      <c r="D4">
        <f t="shared" si="1"/>
        <v>84049.999999999985</v>
      </c>
      <c r="E4">
        <f t="shared" si="1"/>
        <v>86151.249999999971</v>
      </c>
    </row>
    <row r="5" spans="1:5" x14ac:dyDescent="0.45">
      <c r="A5" s="1" t="s">
        <v>10</v>
      </c>
      <c r="B5">
        <v>95000</v>
      </c>
      <c r="C5">
        <f t="shared" si="1"/>
        <v>97374.999999999985</v>
      </c>
      <c r="D5">
        <f t="shared" si="1"/>
        <v>99809.374999999971</v>
      </c>
      <c r="E5">
        <f t="shared" si="1"/>
        <v>102304.60937499996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Rates</vt:lpstr>
      <vt:lpstr>Overheads</vt:lpstr>
      <vt:lpstr>Salaries</vt:lpstr>
      <vt:lpstr>FEE</vt:lpstr>
      <vt:lpstr>GA</vt:lpstr>
      <vt:lpstr>LABORFEE</vt:lpstr>
      <vt:lpstr>MATERIALFEE</vt:lpstr>
      <vt:lpstr>OH</vt:lpstr>
      <vt:lpstr>TRAVELFEE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Christoph</dc:creator>
  <cp:lastModifiedBy>Jeffrey Christoph</cp:lastModifiedBy>
  <dcterms:created xsi:type="dcterms:W3CDTF">2025-07-12T16:19:40Z</dcterms:created>
  <dcterms:modified xsi:type="dcterms:W3CDTF">2025-08-06T12:02:17Z</dcterms:modified>
</cp:coreProperties>
</file>